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25725"/>
</workbook>
</file>

<file path=xl/calcChain.xml><?xml version="1.0" encoding="utf-8"?>
<calcChain xmlns="http://schemas.openxmlformats.org/spreadsheetml/2006/main">
  <c r="D60" i="1"/>
  <c r="D59"/>
  <c r="D58"/>
  <c r="D57"/>
  <c r="D56"/>
  <c r="D55"/>
  <c r="D54"/>
  <c r="D53"/>
  <c r="D52"/>
  <c r="D51"/>
  <c r="D50"/>
  <c r="D49"/>
  <c r="D48"/>
  <c r="N24" i="2" l="1"/>
  <c r="F22" l="1"/>
  <c r="H7"/>
  <c r="F32"/>
  <c r="D44"/>
  <c r="F44"/>
  <c r="G44" s="1"/>
  <c r="D45"/>
  <c r="F45"/>
  <c r="G45" s="1"/>
  <c r="D46"/>
  <c r="F46"/>
  <c r="G46" s="1"/>
  <c r="D47"/>
  <c r="F47"/>
  <c r="G47" s="1"/>
  <c r="D48"/>
  <c r="F48"/>
  <c r="G48" s="1"/>
  <c r="D49"/>
  <c r="F49"/>
  <c r="G49" s="1"/>
  <c r="D50"/>
  <c r="F50"/>
  <c r="G50" s="1"/>
  <c r="D51"/>
  <c r="F51"/>
  <c r="G51" s="1"/>
  <c r="D52"/>
  <c r="F52"/>
  <c r="G52" s="1"/>
  <c r="D53"/>
  <c r="F53"/>
  <c r="G53" s="1"/>
  <c r="D54"/>
  <c r="F54"/>
  <c r="G54" s="1"/>
  <c r="D55"/>
  <c r="F55"/>
  <c r="G55" s="1"/>
  <c r="D56"/>
  <c r="F56"/>
  <c r="G56" s="1"/>
  <c r="H7" i="1"/>
  <c r="F13"/>
  <c r="H13" s="1"/>
  <c r="F14"/>
  <c r="H14" s="1"/>
  <c r="F15"/>
  <c r="H15" s="1"/>
  <c r="F16"/>
  <c r="H16" s="1"/>
  <c r="F17"/>
  <c r="H17" s="1"/>
  <c r="F18"/>
  <c r="H18" s="1"/>
  <c r="F19"/>
  <c r="H1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F33" i="2" l="1"/>
  <c r="F34" s="1"/>
  <c r="F35" s="1"/>
  <c r="F36" s="1"/>
  <c r="H53"/>
  <c r="I53" s="1"/>
  <c r="H49"/>
  <c r="I49" s="1"/>
  <c r="H52"/>
  <c r="H48"/>
  <c r="I48" s="1"/>
  <c r="H56"/>
  <c r="I56" s="1"/>
  <c r="H50" i="1"/>
  <c r="I50" s="1"/>
  <c r="H57"/>
  <c r="I57" s="1"/>
  <c r="H58"/>
  <c r="I58" s="1"/>
  <c r="H53"/>
  <c r="I53" s="1"/>
  <c r="H54"/>
  <c r="I54" s="1"/>
  <c r="H56"/>
  <c r="I56" s="1"/>
  <c r="H45" i="2"/>
  <c r="I45" s="1"/>
  <c r="H54"/>
  <c r="I54" s="1"/>
  <c r="H50"/>
  <c r="I50" s="1"/>
  <c r="H46"/>
  <c r="I46" s="1"/>
  <c r="H52" i="1"/>
  <c r="I52" s="1"/>
  <c r="H59"/>
  <c r="I59" s="1"/>
  <c r="H55"/>
  <c r="I55" s="1"/>
  <c r="H51"/>
  <c r="I51" s="1"/>
  <c r="H55" i="2"/>
  <c r="I55" s="1"/>
  <c r="H51"/>
  <c r="I51" s="1"/>
  <c r="H47"/>
  <c r="I47" s="1"/>
  <c r="H44"/>
  <c r="I44" s="1"/>
  <c r="I52"/>
  <c r="H20" i="1"/>
  <c r="F49"/>
  <c r="G49" s="1"/>
  <c r="G60"/>
  <c r="F23" i="2"/>
  <c r="F24" s="1"/>
  <c r="F35" i="1" l="1"/>
  <c r="F36" s="1"/>
  <c r="F37" s="1"/>
  <c r="F38" s="1"/>
  <c r="F24"/>
  <c r="H49"/>
  <c r="I49" s="1"/>
  <c r="J49" s="1"/>
  <c r="K49" s="1"/>
  <c r="H60"/>
  <c r="F25" i="2"/>
  <c r="F26" s="1"/>
  <c r="F37"/>
  <c r="F38" s="1"/>
  <c r="F39" s="1"/>
  <c r="J52" i="1"/>
  <c r="K52" s="1"/>
  <c r="J56"/>
  <c r="K56" s="1"/>
  <c r="J53"/>
  <c r="K53" s="1"/>
  <c r="J57"/>
  <c r="K57" s="1"/>
  <c r="J44" i="2"/>
  <c r="J48"/>
  <c r="J52"/>
  <c r="J56"/>
  <c r="J49"/>
  <c r="J53"/>
  <c r="J47"/>
  <c r="J51"/>
  <c r="J55"/>
  <c r="J50" i="1"/>
  <c r="K50" s="1"/>
  <c r="J54"/>
  <c r="K54" s="1"/>
  <c r="J58"/>
  <c r="K58" s="1"/>
  <c r="J51"/>
  <c r="K51" s="1"/>
  <c r="J55"/>
  <c r="K55" s="1"/>
  <c r="J59"/>
  <c r="K59" s="1"/>
  <c r="J46" i="2"/>
  <c r="J50"/>
  <c r="J54"/>
  <c r="J45"/>
  <c r="F48" i="1"/>
  <c r="G48" s="1"/>
  <c r="I60" l="1"/>
  <c r="J60" s="1"/>
  <c r="K60" s="1"/>
  <c r="F39"/>
  <c r="F40" s="1"/>
  <c r="H48"/>
  <c r="I48" s="1"/>
  <c r="J48" s="1"/>
  <c r="K48" s="1"/>
  <c r="F25"/>
  <c r="F26" s="1"/>
  <c r="F27" l="1"/>
  <c r="F28" s="1"/>
  <c r="F29" s="1"/>
  <c r="F41"/>
  <c r="F42" s="1"/>
  <c r="F43" s="1"/>
</calcChain>
</file>

<file path=xl/sharedStrings.xml><?xml version="1.0" encoding="utf-8"?>
<sst xmlns="http://schemas.openxmlformats.org/spreadsheetml/2006/main" count="338" uniqueCount="184">
  <si>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</si>
  <si>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</si>
  <si>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</si>
  <si>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</si>
  <si>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</si>
  <si>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</si>
  <si>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</si>
  <si>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</si>
  <si>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</si>
  <si>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</si>
  <si>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</si>
  <si>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</si>
  <si>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</si>
  <si>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</si>
  <si>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</si>
  <si>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</si>
  <si>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</si>
  <si>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</si>
  <si>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</si>
  <si>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</si>
  <si>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</si>
  <si>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</si>
  <si>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</si>
  <si>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</si>
  <si>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</si>
  <si>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</si>
  <si>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</si>
  <si>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</si>
  <si>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</si>
  <si>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</si>
  <si>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</si>
  <si>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</si>
  <si>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</si>
  <si>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</si>
  <si>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</si>
  <si>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</si>
  <si>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</si>
  <si>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</si>
  <si>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</si>
  <si>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</si>
  <si>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</si>
  <si>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</si>
  <si>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</si>
  <si>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</si>
  <si>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</si>
  <si>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</si>
  <si>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</si>
  <si>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</si>
  <si>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</si>
  <si>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</si>
  <si>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</si>
  <si>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</si>
  <si>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</si>
  <si>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</si>
  <si>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</si>
  <si>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</si>
  <si>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</si>
  <si>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</si>
  <si>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</si>
  <si>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</si>
  <si>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</si>
  <si>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</si>
  <si>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</si>
  <si>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</si>
  <si>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</si>
  <si>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</si>
  <si>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</si>
  <si>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</si>
  <si>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</si>
  <si>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</si>
  <si>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</si>
  <si>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</si>
  <si>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</si>
  <si>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</si>
  <si>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</si>
  <si>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</si>
  <si>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</si>
  <si>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</si>
  <si>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</si>
  <si>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</si>
  <si>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</si>
  <si>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</si>
  <si>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</si>
  <si>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</si>
  <si>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</si>
  <si>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</si>
  <si>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</si>
  <si>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</si>
  <si>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</si>
  <si>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</si>
  <si>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</si>
  <si>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</si>
  <si>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</si>
  <si>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</si>
  <si>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</si>
  <si>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</si>
  <si>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</si>
  <si>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</si>
  <si>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</si>
  <si>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</si>
  <si>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</si>
  <si>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</si>
  <si>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</si>
  <si>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</si>
  <si>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</si>
  <si>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</si>
  <si>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</si>
  <si>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</si>
  <si>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</si>
  <si>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</si>
  <si>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</si>
  <si>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</si>
  <si>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</si>
  <si>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</si>
  <si>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</si>
  <si>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</si>
  <si>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</si>
  <si>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</si>
  <si>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</si>
  <si>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</si>
  <si>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</si>
  <si>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</si>
  <si>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</si>
  <si>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</si>
  <si>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</si>
  <si>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</si>
  <si>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</si>
  <si>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</si>
  <si>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</si>
  <si>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</si>
  <si>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</si>
  <si>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</si>
  <si>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</si>
  <si>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</si>
  <si>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</si>
  <si>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</si>
  <si>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</si>
  <si>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</si>
  <si>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</si>
  <si>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</si>
  <si>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</si>
  <si>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</si>
  <si>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</si>
  <si>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</si>
  <si>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</si>
  <si>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</si>
  <si>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</si>
  <si>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</si>
  <si>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</si>
  <si>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</si>
  <si>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</si>
  <si>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</si>
  <si>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</si>
  <si>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</si>
  <si>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</si>
  <si>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</si>
  <si>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</si>
  <si>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</si>
  <si>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</si>
  <si>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</si>
  <si>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</si>
  <si>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</si>
  <si>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</si>
  <si>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</si>
  <si>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</si>
  <si>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</si>
  <si>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</si>
  <si>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</si>
  <si>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</si>
  <si>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</si>
  <si>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</si>
  <si>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</si>
  <si>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</si>
  <si>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</si>
  <si>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</si>
  <si>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Esempio C – Importo per N. unita' locali fuori provincia (già iscritte al 31.12.2017):</t>
  </si>
  <si>
    <t>Esempio B – Impresa con sede e N. unita' locali in provincia (già iscritte al 31.12.2017):</t>
  </si>
  <si>
    <t>Esempio B – Impresa con sede e N. unita' locali in provincia (già iscritte al 31.12.2017) - NON si applica per i soggetti REA:</t>
  </si>
  <si>
    <t>Esempio C – Importo per N. unita' locali fuori provincia (già iscritte al 31.12.2017  - NON si applica per i soggetti REA:</t>
  </si>
  <si>
    <t>DIRITTO ANNUALE 2019 - AUSILIO al CALCOLO del DIRITTO DOVUTO</t>
  </si>
  <si>
    <t xml:space="preserve">Numero unità locali in provincia già iscritte al 31.12.2018: </t>
  </si>
  <si>
    <t>is</t>
  </si>
  <si>
    <t>cb</t>
  </si>
  <si>
    <t xml:space="preserve">Fatturato 2018 (Euro): </t>
  </si>
</sst>
</file>

<file path=xl/styles.xml><?xml version="1.0" encoding="utf-8"?>
<styleSheet xmlns="http://schemas.openxmlformats.org/spreadsheetml/2006/main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60"/>
  <sheetViews>
    <sheetView tabSelected="1" workbookViewId="0">
      <selection activeCell="F45" sqref="F4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0" t="s">
        <v>179</v>
      </c>
      <c r="B1" s="80"/>
      <c r="C1" s="80"/>
      <c r="D1" s="80"/>
      <c r="E1" s="80"/>
      <c r="F1" s="80"/>
      <c r="G1" s="80"/>
      <c r="H1" s="80"/>
      <c r="I1" s="73"/>
      <c r="IW1"/>
    </row>
    <row r="2" spans="1:257" s="3" customFormat="1" ht="18" customHeight="1">
      <c r="A2" s="81" t="s">
        <v>170</v>
      </c>
      <c r="B2" s="81"/>
      <c r="C2" s="81"/>
      <c r="D2" s="81"/>
      <c r="E2" s="81"/>
      <c r="F2" s="81"/>
      <c r="G2" s="81"/>
      <c r="H2" s="81"/>
      <c r="I2" s="74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183</v>
      </c>
      <c r="H5" s="8">
        <v>1</v>
      </c>
      <c r="I5" s="5"/>
    </row>
    <row r="6" spans="1:257" ht="18" customHeight="1">
      <c r="G6" s="6" t="s">
        <v>2</v>
      </c>
      <c r="H6" s="9" t="s">
        <v>182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7"/>
      <c r="J24" s="23"/>
      <c r="K24" s="75"/>
    </row>
    <row r="25" spans="1:11">
      <c r="A25" s="17"/>
      <c r="B25" s="26" t="s">
        <v>25</v>
      </c>
      <c r="F25" s="23">
        <f>ROUND($H$7*F24,5)</f>
        <v>40</v>
      </c>
      <c r="G25" s="26"/>
      <c r="I25" s="77"/>
      <c r="J25" s="23"/>
      <c r="K25" s="75"/>
    </row>
    <row r="26" spans="1:11">
      <c r="A26" s="17"/>
      <c r="B26" s="26" t="s">
        <v>26</v>
      </c>
      <c r="F26" s="23">
        <f>ROUND(SUM(F24:F25),5)</f>
        <v>240</v>
      </c>
      <c r="G26" s="26"/>
      <c r="I26" s="77"/>
      <c r="J26" s="23"/>
      <c r="K26" s="75"/>
    </row>
    <row r="27" spans="1:11">
      <c r="A27" s="17"/>
      <c r="B27" s="26" t="s">
        <v>172</v>
      </c>
      <c r="F27" s="23">
        <f>F26-(F26*0.5)</f>
        <v>120</v>
      </c>
      <c r="G27" s="26"/>
      <c r="I27" s="77"/>
      <c r="J27" s="23"/>
      <c r="K27" s="75"/>
    </row>
    <row r="28" spans="1:11">
      <c r="B28" s="1" t="s">
        <v>27</v>
      </c>
      <c r="F28" s="20">
        <f>ROUND(F27,2)</f>
        <v>120</v>
      </c>
      <c r="I28" s="77"/>
      <c r="J28" s="20"/>
      <c r="K28" s="75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8"/>
      <c r="J29" s="31"/>
      <c r="K29" s="76"/>
    </row>
    <row r="31" spans="1:11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180</v>
      </c>
      <c r="H33" s="9">
        <v>0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40</v>
      </c>
    </row>
    <row r="40" spans="1:11">
      <c r="A40" s="17"/>
      <c r="B40" s="26" t="s">
        <v>34</v>
      </c>
      <c r="F40" s="23">
        <f>ROUND(SUM(F38+F39),5)</f>
        <v>240</v>
      </c>
      <c r="G40" s="26"/>
    </row>
    <row r="41" spans="1:11">
      <c r="A41" s="17"/>
      <c r="B41" s="26" t="s">
        <v>173</v>
      </c>
      <c r="F41" s="23">
        <f>ROUND(F40-(F40*0.5),5)</f>
        <v>120</v>
      </c>
      <c r="G41" s="26"/>
    </row>
    <row r="42" spans="1:11">
      <c r="B42" s="1" t="s">
        <v>27</v>
      </c>
      <c r="F42" s="20">
        <f>ROUND(F41,2)</f>
        <v>120</v>
      </c>
      <c r="J42" s="30"/>
    </row>
    <row r="43" spans="1:11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175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181</v>
      </c>
      <c r="D48" s="42">
        <f>IF(C48&lt;&gt;"",VLOOKUP(C48,Maggiorazioni!$A$5:$B$114,2,FALSE),0)</f>
        <v>0.2</v>
      </c>
      <c r="E48" s="43">
        <v>0</v>
      </c>
      <c r="F48" s="44">
        <f t="shared" ref="F48:F60" si="2">IF(AND(C48&lt;&gt;"",E48&gt;0),IF($H$20*20%&gt;200,200,$H$20*20%),0)</f>
        <v>0</v>
      </c>
      <c r="G48" s="44">
        <f t="shared" ref="G48:G59" si="3">(F48*E48)</f>
        <v>0</v>
      </c>
      <c r="H48" s="44">
        <f>ROUND((G48*D48+G48),5)</f>
        <v>0</v>
      </c>
      <c r="I48" s="44">
        <f>H48-(H48*0.5)</f>
        <v>0</v>
      </c>
      <c r="J48" s="45">
        <f>ROUND(I48,2)</f>
        <v>0</v>
      </c>
      <c r="K48" s="46">
        <f t="shared" ref="K48:K60" si="4">ROUND(J48,0)</f>
        <v>0</v>
      </c>
    </row>
    <row r="49" spans="3:11">
      <c r="C49" s="41" t="s">
        <v>182</v>
      </c>
      <c r="D49" s="42">
        <f>IF(C49&lt;&gt;"",VLOOKUP(C49,Maggiorazioni!$A$5:$B$114,2,FALSE),0)</f>
        <v>0.2</v>
      </c>
      <c r="E49" s="43">
        <v>0</v>
      </c>
      <c r="F49" s="44">
        <f t="shared" si="2"/>
        <v>0</v>
      </c>
      <c r="G49" s="44">
        <f t="shared" si="3"/>
        <v>0</v>
      </c>
      <c r="H49" s="44">
        <f>ROUND((G49*D49+G49),5)</f>
        <v>0</v>
      </c>
      <c r="I49" s="44">
        <f>H49-(H49*0.5)</f>
        <v>0</v>
      </c>
      <c r="J49" s="45">
        <f t="shared" ref="J49:J60" si="5">ROUND(I49,2)</f>
        <v>0</v>
      </c>
      <c r="K49" s="46">
        <f t="shared" si="4"/>
        <v>0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79">
        <f t="shared" si="6"/>
        <v>0</v>
      </c>
      <c r="I60" s="51">
        <f>H60-(H60*0.5)</f>
        <v>0</v>
      </c>
      <c r="J60" s="72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opLeftCell="A28" workbookViewId="0">
      <selection activeCell="E45" sqref="E4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0" t="s">
        <v>179</v>
      </c>
      <c r="B1" s="80"/>
      <c r="C1" s="80"/>
      <c r="D1" s="80"/>
      <c r="E1" s="80"/>
      <c r="F1" s="80"/>
      <c r="G1" s="80"/>
      <c r="H1" s="80"/>
    </row>
    <row r="2" spans="1:256" s="3" customFormat="1" ht="18" customHeight="1" thickBot="1">
      <c r="A2" s="81" t="s">
        <v>169</v>
      </c>
      <c r="B2" s="81"/>
      <c r="C2" s="81"/>
      <c r="D2" s="81"/>
      <c r="E2" s="81"/>
      <c r="F2" s="81"/>
      <c r="G2" s="81"/>
      <c r="H2" s="8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92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180</v>
      </c>
      <c r="H30" s="9">
        <v>0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0</v>
      </c>
    </row>
    <row r="35" spans="1:10" ht="11.25" customHeight="1">
      <c r="B35" s="26" t="s">
        <v>32</v>
      </c>
      <c r="F35" s="23">
        <f>IF(H5&lt;&gt;H17,SUM(F32+F34),F34)</f>
        <v>44</v>
      </c>
    </row>
    <row r="36" spans="1:10">
      <c r="B36" s="26" t="s">
        <v>33</v>
      </c>
      <c r="F36" s="23">
        <f>F35*$H$7</f>
        <v>8.8000000000000007</v>
      </c>
    </row>
    <row r="37" spans="1:10">
      <c r="A37" s="17"/>
      <c r="B37" s="26" t="s">
        <v>34</v>
      </c>
      <c r="F37" s="23">
        <f>ROUND(SUM(F35+F36),5)</f>
        <v>52.8</v>
      </c>
      <c r="G37" s="26"/>
    </row>
    <row r="38" spans="1:10">
      <c r="B38" s="1" t="s">
        <v>27</v>
      </c>
      <c r="F38" s="20">
        <f>ROUND(F37,2)</f>
        <v>52.8</v>
      </c>
    </row>
    <row r="39" spans="1:10">
      <c r="B39" s="1" t="s">
        <v>35</v>
      </c>
      <c r="F39" s="31">
        <f>ROUND(F38,0)</f>
        <v>53</v>
      </c>
      <c r="G39" s="32" t="s">
        <v>29</v>
      </c>
      <c r="H39" s="33"/>
    </row>
    <row r="41" spans="1:10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/>
      <c r="D44" s="42">
        <f>IF(C44&lt;&gt;"",VLOOKUP(C44,Maggiorazioni!$D$5:$E$114,2,FALSE),0)</f>
        <v>0</v>
      </c>
      <c r="E44" s="43"/>
      <c r="F44" s="44">
        <f>IF(AND(C44&lt;&gt;"",E44&gt;0),IF($H$5*20%&gt;200,200,IF($H$5&lt;&gt;$H$18,$H$5,0)*20%),0)</f>
        <v>0</v>
      </c>
      <c r="G44" s="44">
        <f t="shared" ref="G44:G56" si="0">(F44*E44)</f>
        <v>0</v>
      </c>
      <c r="H44" s="44">
        <f>ROUND((G44*D44+G44),5)</f>
        <v>0</v>
      </c>
      <c r="I44" s="20">
        <f>ROUND(H44,2)</f>
        <v>0</v>
      </c>
      <c r="J44" s="46">
        <f t="shared" ref="J44:J56" si="1">ROUND(I44,0)</f>
        <v>0</v>
      </c>
    </row>
    <row r="45" spans="1:10">
      <c r="C45" s="41"/>
      <c r="D45" s="42">
        <f>IF(C45&lt;&gt;"",VLOOKUP(C45,Maggiorazioni!$D$5:$E$114,2,FALSE),0)</f>
        <v>0</v>
      </c>
      <c r="E45" s="43"/>
      <c r="F45" s="44">
        <f>IF(AND(C45&lt;&gt;"",E45&gt;0),IF($H$5*20%&gt;200,200,IF($H$5&lt;&gt;$H$18,$H$5,0)*20%),0)</f>
        <v>0</v>
      </c>
      <c r="G45" s="44">
        <f t="shared" si="0"/>
        <v>0</v>
      </c>
      <c r="H45" s="44">
        <f>ROUND((G45*D45+G45),5)</f>
        <v>0</v>
      </c>
      <c r="I45" s="20">
        <f t="shared" ref="I45:I56" si="2">ROUND(H45,2)</f>
        <v>0</v>
      </c>
      <c r="J45" s="46">
        <f t="shared" si="1"/>
        <v>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0">
        <f>IF(C56&lt;&gt;"",VLOOKUP(C56,Maggiorazioni!$D$5:$E$114,2,FALSE),0)</f>
        <v>0</v>
      </c>
      <c r="E56" s="50"/>
      <c r="F56" s="71">
        <f t="shared" si="3"/>
        <v>0</v>
      </c>
      <c r="G56" s="51">
        <f t="shared" si="0"/>
        <v>0</v>
      </c>
      <c r="H56" s="51">
        <f t="shared" si="5"/>
        <v>0</v>
      </c>
      <c r="I56" s="72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>
      <c r="A11" s="63" t="s">
        <v>65</v>
      </c>
      <c r="B11" s="64">
        <v>0.2</v>
      </c>
      <c r="C11" s="65"/>
      <c r="D11" s="63" t="s">
        <v>65</v>
      </c>
      <c r="E11" s="64">
        <v>0.2</v>
      </c>
    </row>
    <row r="12" spans="1:5">
      <c r="A12" s="63" t="s">
        <v>66</v>
      </c>
      <c r="B12" s="64">
        <v>0.2</v>
      </c>
      <c r="C12" s="65"/>
      <c r="D12" s="63" t="s">
        <v>66</v>
      </c>
      <c r="E12" s="64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0.2</v>
      </c>
      <c r="C44" s="65"/>
      <c r="D44" s="63" t="s">
        <v>98</v>
      </c>
      <c r="E44" s="64">
        <v>0.2</v>
      </c>
    </row>
    <row r="45" spans="1: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63" t="s">
        <v>104</v>
      </c>
      <c r="B50" s="64">
        <v>0.2</v>
      </c>
      <c r="C50" s="65"/>
      <c r="D50" s="63" t="s">
        <v>104</v>
      </c>
      <c r="E50" s="64">
        <v>0.2</v>
      </c>
    </row>
    <row r="51" spans="1: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0.2</v>
      </c>
      <c r="C67" s="65"/>
      <c r="D67" s="63" t="s">
        <v>121</v>
      </c>
      <c r="E67" s="64">
        <v>0.2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63" t="s">
        <v>142</v>
      </c>
      <c r="B89" s="64">
        <v>0.2</v>
      </c>
      <c r="C89" s="65"/>
      <c r="D89" s="63" t="s">
        <v>142</v>
      </c>
      <c r="E89" s="64">
        <v>0.2</v>
      </c>
    </row>
    <row r="90" spans="1: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6" t="s">
        <v>3</v>
      </c>
      <c r="B112" s="67">
        <v>0.1</v>
      </c>
      <c r="C112" s="68"/>
      <c r="D112" s="66" t="s">
        <v>3</v>
      </c>
      <c r="E112" s="67">
        <v>0.1</v>
      </c>
      <c r="F112" s="69" t="s">
        <v>165</v>
      </c>
    </row>
    <row r="113" spans="1:6">
      <c r="A113" s="66" t="s">
        <v>44</v>
      </c>
      <c r="B113" s="67">
        <v>0.12</v>
      </c>
      <c r="C113" s="68"/>
      <c r="D113" s="66" t="s">
        <v>44</v>
      </c>
      <c r="E113" s="67">
        <v>0.12</v>
      </c>
      <c r="F113" s="69" t="s">
        <v>165</v>
      </c>
    </row>
    <row r="114" spans="1:6">
      <c r="A114" s="66" t="s">
        <v>45</v>
      </c>
      <c r="B114" s="67">
        <v>0.15</v>
      </c>
      <c r="C114" s="68"/>
      <c r="D114" s="66" t="s">
        <v>45</v>
      </c>
      <c r="E114" s="67">
        <v>0.15</v>
      </c>
      <c r="F114" s="69" t="s">
        <v>165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ccb0119</cp:lastModifiedBy>
  <dcterms:created xsi:type="dcterms:W3CDTF">2011-05-09T08:13:24Z</dcterms:created>
  <dcterms:modified xsi:type="dcterms:W3CDTF">2019-07-03T07:21:49Z</dcterms:modified>
</cp:coreProperties>
</file>